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ettings" sheetId="1" state="visible" r:id="rId1"/>
    <sheet name="Full rewire - 3-bed semi" sheetId="2" state="visible" r:id="rId2"/>
    <sheet name="Bathroom refit - plumbing scope" sheetId="3" state="visible" r:id="rId3"/>
    <sheet name="Quote summary" sheetId="4" state="visible" r:id="rId4"/>
    <sheet name="Read me" sheetId="5" state="visible" r:id="rId5"/>
  </sheets>
  <definedNames>
    <definedName name="DayRate">Settings!$B$6</definedName>
    <definedName name="OverheadPerDay">Settings!$B$7</definedName>
    <definedName name="ContingencyPct">Settings!$B$8</definedName>
    <definedName name="TargetMarginPct">Settings!$B$9</definedName>
    <definedName name="WastePct">Settings!$B$10</definedName>
    <definedName name="VATFlag">Settings!$B$11</definedName>
    <definedName name="VATRatePct">Settings!$B$12</definedName>
    <definedName name="DepositPct">Settings!$B$13</definedName>
    <definedName name="_xlnm.Print_Titles" localSheetId="1">'Full rewire - 3-bed semi'!$5:$6</definedName>
    <definedName name="_xlnm.Print_Area" localSheetId="1">'Full rewire - 3-bed semi'!$A$1:$G$59</definedName>
    <definedName name="_xlnm.Print_Titles" localSheetId="2">'Bathroom refit - plumbing scope'!$5:$6</definedName>
    <definedName name="_xlnm.Print_Area" localSheetId="2">'Bathroom refit - plumbing scope'!$A$1:$G$60</definedName>
  </definedNames>
  <calcPr calcId="124519" fullCalcOnLoad="1"/>
</workbook>
</file>

<file path=xl/styles.xml><?xml version="1.0" encoding="utf-8"?>
<styleSheet xmlns="http://schemas.openxmlformats.org/spreadsheetml/2006/main">
  <numFmts count="2">
    <numFmt numFmtId="164" formatCode="0.0%"/>
    <numFmt numFmtId="165" formatCode="0.0"/>
  </numFmts>
  <fonts count="12">
    <font>
      <name val="Calibri"/>
      <family val="2"/>
      <color theme="1"/>
      <sz val="11"/>
      <scheme val="minor"/>
    </font>
    <font>
      <b val="1"/>
      <color rgb="001F3A5F"/>
      <sz val="16"/>
    </font>
    <font>
      <i val="1"/>
      <color rgb="00808080"/>
      <sz val="9"/>
    </font>
    <font>
      <b val="1"/>
      <color rgb="00FFFFFF"/>
      <sz val="10"/>
    </font>
    <font>
      <b val="1"/>
    </font>
    <font>
      <b val="1"/>
      <color rgb="001F3A5F"/>
      <sz val="11"/>
    </font>
    <font>
      <b val="1"/>
      <color rgb="00006100"/>
    </font>
    <font>
      <b val="1"/>
      <sz val="12"/>
    </font>
    <font>
      <color rgb="009C0006"/>
    </font>
    <font/>
    <font>
      <color rgb="00000000"/>
      <sz val="11"/>
    </font>
    <font>
      <color rgb="00000000"/>
      <sz val="10"/>
    </font>
  </fonts>
  <fills count="5">
    <fill>
      <patternFill/>
    </fill>
    <fill>
      <patternFill patternType="gray125"/>
    </fill>
    <fill>
      <patternFill patternType="solid">
        <fgColor rgb="001F3A5F"/>
      </patternFill>
    </fill>
    <fill>
      <patternFill patternType="solid">
        <fgColor rgb="00FFF2CC"/>
      </patternFill>
    </fill>
    <fill>
      <patternFill patternType="solid">
        <fgColor rgb="00DCE6F1"/>
      </patternFill>
    </fill>
  </fills>
  <borders count="2">
    <border>
      <left/>
      <right/>
      <top/>
      <bottom/>
      <diagonal/>
    </border>
    <border>
      <top style="thin">
        <color rgb="00BFBFBF"/>
      </top>
      <bottom style="double">
        <color rgb="00808080"/>
      </bottom>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left"/>
    </xf>
    <xf numFmtId="0" fontId="3" fillId="2" borderId="0" applyAlignment="1" pivotButton="0" quotePrefix="0" xfId="0">
      <alignment horizontal="right"/>
    </xf>
    <xf numFmtId="4" fontId="4" fillId="3" borderId="0" applyAlignment="1" pivotButton="0" quotePrefix="0" xfId="0">
      <alignment horizontal="center"/>
    </xf>
    <xf numFmtId="0" fontId="0" fillId="0" borderId="0" applyAlignment="1" pivotButton="0" quotePrefix="0" xfId="0">
      <alignment vertical="top" wrapText="1"/>
    </xf>
    <xf numFmtId="164" fontId="4" fillId="3" borderId="0" applyAlignment="1" pivotButton="0" quotePrefix="0" xfId="0">
      <alignment horizontal="center"/>
    </xf>
    <xf numFmtId="49" fontId="4" fillId="3" borderId="0" applyAlignment="1" pivotButton="0" quotePrefix="0" xfId="0">
      <alignment horizontal="center"/>
    </xf>
    <xf numFmtId="0" fontId="4" fillId="0" borderId="0" pivotButton="0" quotePrefix="0" xfId="0"/>
    <xf numFmtId="0" fontId="5" fillId="4" borderId="0" pivotButton="0" quotePrefix="0" xfId="0"/>
    <xf numFmtId="4" fontId="0" fillId="0" borderId="0" pivotButton="0" quotePrefix="0" xfId="0"/>
    <xf numFmtId="164" fontId="0" fillId="0" borderId="0" pivotButton="0" quotePrefix="0" xfId="0"/>
    <xf numFmtId="4" fontId="4" fillId="0" borderId="1" pivotButton="0" quotePrefix="0" xfId="0"/>
    <xf numFmtId="165" fontId="0" fillId="0" borderId="0" pivotButton="0" quotePrefix="0" xfId="0"/>
    <xf numFmtId="165" fontId="4" fillId="0" borderId="0" pivotButton="0" quotePrefix="0" xfId="0"/>
    <xf numFmtId="4" fontId="4" fillId="0" borderId="0" pivotButton="0" quotePrefix="0" xfId="0"/>
    <xf numFmtId="4" fontId="6" fillId="0" borderId="0" pivotButton="0" quotePrefix="0" xfId="0"/>
    <xf numFmtId="4" fontId="7" fillId="0" borderId="1" pivotButton="0" quotePrefix="0" xfId="0"/>
    <xf numFmtId="4" fontId="0" fillId="3" borderId="0" pivotButton="0" quotePrefix="0" xfId="0"/>
    <xf numFmtId="0" fontId="8" fillId="0" borderId="0" pivotButton="0" quotePrefix="0" xfId="0"/>
    <xf numFmtId="0" fontId="9" fillId="0" borderId="0" pivotButton="0" quotePrefix="0" xfId="0"/>
    <xf numFmtId="4" fontId="4" fillId="3" borderId="0" pivotButton="0" quotePrefix="0" xfId="0"/>
    <xf numFmtId="0" fontId="1" fillId="0" borderId="0" applyAlignment="1" pivotButton="0" quotePrefix="0" xfId="0">
      <alignment vertical="top" wrapText="1"/>
    </xf>
    <xf numFmtId="0" fontId="10" fillId="0" borderId="0" applyAlignment="1" pivotButton="0" quotePrefix="0" xfId="0">
      <alignment vertical="top" wrapText="1"/>
    </xf>
    <xf numFmtId="0" fontId="11"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showGridLines="0" workbookViewId="0">
      <selection activeCell="A1" sqref="A1"/>
    </sheetView>
  </sheetViews>
  <sheetFormatPr baseColWidth="8" defaultRowHeight="15"/>
  <cols>
    <col width="40" customWidth="1" min="1" max="1"/>
    <col width="14" customWidth="1" min="2" max="2"/>
    <col width="74" customWidth="1" min="3" max="3"/>
  </cols>
  <sheetData>
    <row r="1">
      <c r="A1" s="1" t="inlineStr">
        <is>
          <t>Job costing settings</t>
        </is>
      </c>
    </row>
    <row r="3">
      <c r="A3" s="2" t="inlineStr">
        <is>
          <t>These cells drive every job sheet. Change them here, never in a job.</t>
        </is>
      </c>
    </row>
    <row r="5">
      <c r="A5" s="3" t="inlineStr">
        <is>
          <t>Setting</t>
        </is>
      </c>
      <c r="B5" s="3" t="inlineStr">
        <is>
          <t>Value</t>
        </is>
      </c>
      <c r="C5" s="4" t="inlineStr">
        <is>
          <t>Why it matters</t>
        </is>
      </c>
    </row>
    <row r="6" ht="15.5" customHeight="1">
      <c r="A6" t="inlineStr">
        <is>
          <t>Day rate GBP</t>
        </is>
      </c>
      <c r="B6" s="5" t="n">
        <v>320</v>
      </c>
      <c r="C6" s="6" t="inlineStr">
        <is>
          <t>What you charge for a day. Your labour line, not your salary.</t>
        </is>
      </c>
    </row>
    <row r="7" ht="31" customHeight="1">
      <c r="A7" t="inlineStr">
        <is>
          <t>Overhead per working day GBP</t>
        </is>
      </c>
      <c r="B7" s="5" t="n">
        <v>45</v>
      </c>
      <c r="C7" s="6" t="inlineStr">
        <is>
          <t>Van, insurance, tools, phone, accountancy, split over the days you actually work. Most sole traders underestimate this badly.</t>
        </is>
      </c>
    </row>
    <row r="8" ht="15.5" customHeight="1">
      <c r="A8" t="inlineStr">
        <is>
          <t>Contingency %</t>
        </is>
      </c>
      <c r="B8" s="7" t="n">
        <v>0.08</v>
      </c>
      <c r="C8" s="6" t="inlineStr">
        <is>
          <t>Allowance for what you cannot see until the floor is up.</t>
        </is>
      </c>
    </row>
    <row r="9" ht="15.5" customHeight="1">
      <c r="A9" t="inlineStr">
        <is>
          <t>Target margin %</t>
        </is>
      </c>
      <c r="B9" s="7" t="n">
        <v>0.35</v>
      </c>
      <c r="C9" s="6" t="inlineStr">
        <is>
          <t>Margin on price, not markup on cost. 35% margin is not 35% markup.</t>
        </is>
      </c>
    </row>
    <row r="10" ht="31" customHeight="1">
      <c r="A10" t="inlineStr">
        <is>
          <t>Materials waste %</t>
        </is>
      </c>
      <c r="B10" s="7" t="n">
        <v>0.1</v>
      </c>
      <c r="C10" s="6" t="inlineStr">
        <is>
          <t>Offcuts, breakages, the drum you open and half use. Override it per line in the Waste column of a job sheet.</t>
        </is>
      </c>
    </row>
    <row r="11" ht="15.5" customHeight="1">
      <c r="A11" t="inlineStr">
        <is>
          <t>VAT registered (Y/N)</t>
        </is>
      </c>
      <c r="B11" s="8" t="inlineStr">
        <is>
          <t>Y</t>
        </is>
      </c>
      <c r="C11" s="6" t="inlineStr">
        <is>
          <t>Type Y if you are VAT registered. N removes VAT from every quote.</t>
        </is>
      </c>
    </row>
    <row r="12" ht="31" customHeight="1">
      <c r="A12" t="inlineStr">
        <is>
          <t>VAT rate %</t>
        </is>
      </c>
      <c r="B12" s="7" t="n">
        <v>0.2</v>
      </c>
      <c r="C12" s="6" t="inlineStr">
        <is>
          <t>20% standard rate. Check the rate for your own work; not everything is standard-rated.</t>
        </is>
      </c>
    </row>
    <row r="13" ht="15.5" customHeight="1">
      <c r="A13" t="inlineStr">
        <is>
          <t>Deposit %</t>
        </is>
      </c>
      <c r="B13" s="7" t="n">
        <v>0.25</v>
      </c>
      <c r="C13" s="6" t="inlineStr">
        <is>
          <t>What you ask for before starting. This is cash flow, not profit.</t>
        </is>
      </c>
    </row>
    <row r="15">
      <c r="A15" s="9" t="inlineStr">
        <is>
          <t>Margin vs markup</t>
        </is>
      </c>
    </row>
    <row r="16" ht="31" customHeight="1">
      <c r="A16" s="6" t="inlineStr">
        <is>
          <t>Marking a 1,000 cost up by 35% gives a 1,350 price and a 26% margin. The price cell divides by (1 - target margin) instead, so the margin you type is the margin you get.</t>
        </is>
      </c>
    </row>
    <row r="18">
      <c r="A18" s="9" t="inlineStr">
        <is>
          <t>What this is not</t>
        </is>
      </c>
    </row>
    <row r="19" ht="15.5" customHeight="1">
      <c r="A19" s="6" t="inlineStr">
        <is>
          <t>Not a job management system, and not tax advice. No supplier price history. The Read me sheet lists the rest of what it leaves out.</t>
        </is>
      </c>
    </row>
  </sheetData>
  <mergeCells count="2">
    <mergeCell ref="A19:C19"/>
    <mergeCell ref="A16:C16"/>
  </mergeCells>
  <dataValidations count="7">
    <dataValidation sqref="B9" showDropDown="0" showInputMessage="1" showErrorMessage="1" allowBlank="1" errorTitle="Check this value" error="Target margin is a fraction: 35% goes in as 0.35. Anything at or above 100% breaks the price." promptTitle="Input check" prompt="Target margin is a fraction: 35% goes in as 0.35. Anything at or above 100% breaks the price." type="decimal" operator="between">
      <formula1>0</formula1>
      <formula2>0.9</formula2>
    </dataValidation>
    <dataValidation sqref="B6" showDropDown="0" showInputMessage="1" showErrorMessage="1" allowBlank="1" errorTitle="Check this value" error="Day rate must be a positive number." promptTitle="Input check" prompt="Day rate must be a positive number." type="decimal" operator="greaterThan">
      <formula1>0</formula1>
    </dataValidation>
    <dataValidation sqref="B8" showDropDown="0" showInputMessage="1" showErrorMessage="1" allowBlank="1" errorTitle="Check this value" error="Contingency above 50% is not a contingency, it is a missing scope." promptTitle="Input check" prompt="Contingency above 50% is not a contingency, it is a missing scope." type="decimal" operator="between">
      <formula1>0</formula1>
      <formula2>0.5</formula2>
    </dataValidation>
    <dataValidation sqref="B10" showDropDown="0" showInputMessage="1" showErrorMessage="1" allowBlank="1" errorTitle="Check this value" error="Waste above 50% needs a line item, not a percentage." promptTitle="Input check" prompt="Waste above 50% needs a line item, not a percentage." type="decimal" operator="between">
      <formula1>0</formula1>
      <formula2>0.5</formula2>
    </dataValidation>
    <dataValidation sqref="B12" showDropDown="0" showInputMessage="1" showErrorMessage="1" allowBlank="1" errorTitle="Check this value" error="UK standard VAT rate is 20%." promptTitle="Input check" prompt="UK standard VAT rate is 20%." type="decimal" operator="between">
      <formula1>0</formula1>
      <formula2>0.2</formula2>
    </dataValidation>
    <dataValidation sqref="B13" showDropDown="0" showInputMessage="1" showErrorMessage="1" allowBlank="1" errorTitle="Check this value" error="Deposit is a fraction of the invoice: 25% goes in as 0.25." promptTitle="Input check" prompt="Deposit is a fraction of the invoice: 25% goes in as 0.25." type="decimal" operator="between">
      <formula1>0</formula1>
      <formula2>1</formula2>
    </dataValidation>
    <dataValidation sqref="B11" showDropDown="0" showInputMessage="1" showErrorMessage="1" allowBlank="1" errorTitle="Check this value" error="Y or N only." promptTitle="Input check" prompt="Y or N only." type="list">
      <formula1>"Y,N"</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G59"/>
  <sheetViews>
    <sheetView showGridLines="0" workbookViewId="0">
      <pane ySplit="4" topLeftCell="A5" activePane="bottomLeft" state="frozen"/>
      <selection pane="bottomLeft" activeCell="A1" sqref="A1"/>
    </sheetView>
  </sheetViews>
  <sheetFormatPr baseColWidth="8" defaultRowHeight="15"/>
  <cols>
    <col width="44" customWidth="1" min="1" max="1"/>
    <col width="18" customWidth="1" min="2" max="2"/>
    <col width="9" customWidth="1" min="3" max="3"/>
    <col width="12" customWidth="1" min="4" max="4"/>
    <col width="14" customWidth="1" min="5" max="5"/>
    <col width="9" customWidth="1" min="6" max="6"/>
    <col width="15" customWidth="1" min="7" max="7"/>
  </cols>
  <sheetData>
    <row r="1">
      <c r="A1" s="1" t="inlineStr">
        <is>
          <t>Full rewire - 3-bed semi</t>
        </is>
      </c>
    </row>
    <row r="2">
      <c r="A2" t="inlineStr">
        <is>
          <t>Job ref</t>
        </is>
      </c>
      <c r="B2" t="inlineStr">
        <is>
          <t>TS-001</t>
        </is>
      </c>
      <c r="C2" t="inlineStr">
        <is>
          <t>Customer</t>
        </is>
      </c>
      <c r="D2" t="inlineStr">
        <is>
          <t>Sample job A</t>
        </is>
      </c>
    </row>
    <row r="3" ht="26" customHeight="1">
      <c r="A3" s="2" t="inlineStr">
        <is>
          <t>Unit costs are 2026 placeholders, not supplier quotes. Replace them before you send anything. Cream marks a number you act on; every other figure is a formula.</t>
        </is>
      </c>
    </row>
    <row r="5">
      <c r="A5" s="10" t="inlineStr">
        <is>
          <t>MATERIALS AT COST</t>
        </is>
      </c>
    </row>
    <row r="6">
      <c r="A6" s="3" t="inlineStr">
        <is>
          <t>Item</t>
        </is>
      </c>
      <c r="B6" s="3" t="inlineStr">
        <is>
          <t>Supplier</t>
        </is>
      </c>
      <c r="C6" s="4" t="inlineStr">
        <is>
          <t>Qty</t>
        </is>
      </c>
      <c r="D6" s="4" t="inlineStr">
        <is>
          <t>Unit</t>
        </is>
      </c>
      <c r="E6" s="4" t="inlineStr">
        <is>
          <t>Unit cost GBP</t>
        </is>
      </c>
      <c r="F6" s="4" t="inlineStr">
        <is>
          <t>Waste</t>
        </is>
      </c>
      <c r="G6" s="4" t="inlineStr">
        <is>
          <t>Line cost GBP</t>
        </is>
      </c>
    </row>
    <row r="7">
      <c r="A7" t="inlineStr">
        <is>
          <t>2.5mm T&amp;E twin and earth, 100m drum</t>
        </is>
      </c>
      <c r="B7" t="inlineStr">
        <is>
          <t>Wholesaler</t>
        </is>
      </c>
      <c r="C7" t="n">
        <v>2</v>
      </c>
      <c r="D7" t="inlineStr">
        <is>
          <t>drum</t>
        </is>
      </c>
      <c r="E7" s="11" t="n">
        <v>78</v>
      </c>
      <c r="F7" s="12">
        <f>WastePct</f>
        <v/>
      </c>
      <c r="G7" s="11">
        <f>IF(C7="",0,C7*E7*(1+F7))</f>
        <v/>
      </c>
    </row>
    <row r="8">
      <c r="A8" t="inlineStr">
        <is>
          <t>1.5mm T&amp;E twin and earth, 100m drum</t>
        </is>
      </c>
      <c r="B8" t="inlineStr">
        <is>
          <t>Wholesaler</t>
        </is>
      </c>
      <c r="C8" t="n">
        <v>2</v>
      </c>
      <c r="D8" t="inlineStr">
        <is>
          <t>drum</t>
        </is>
      </c>
      <c r="E8" s="11" t="n">
        <v>52</v>
      </c>
      <c r="F8" s="12">
        <f>WastePct</f>
        <v/>
      </c>
      <c r="G8" s="11">
        <f>IF(C8="",0,C8*E8*(1+F8))</f>
        <v/>
      </c>
    </row>
    <row r="9">
      <c r="A9" t="inlineStr">
        <is>
          <t>1.0mm 3-core and earth, 25m</t>
        </is>
      </c>
      <c r="B9" t="inlineStr">
        <is>
          <t>Wholesaler</t>
        </is>
      </c>
      <c r="C9" t="n">
        <v>1</v>
      </c>
      <c r="D9" t="inlineStr">
        <is>
          <t>coil</t>
        </is>
      </c>
      <c r="E9" s="11" t="n">
        <v>38</v>
      </c>
      <c r="F9" s="12">
        <f>WastePct</f>
        <v/>
      </c>
      <c r="G9" s="11">
        <f>IF(C9="",0,C9*E9*(1+F9))</f>
        <v/>
      </c>
    </row>
    <row r="10">
      <c r="A10" t="inlineStr">
        <is>
          <t>Consumer unit, 10-way, metal, with SPD</t>
        </is>
      </c>
      <c r="B10" t="inlineStr">
        <is>
          <t>Wholesaler</t>
        </is>
      </c>
      <c r="C10" t="n">
        <v>1</v>
      </c>
      <c r="D10" t="inlineStr">
        <is>
          <t>each</t>
        </is>
      </c>
      <c r="E10" s="11" t="n">
        <v>145</v>
      </c>
      <c r="F10" s="12">
        <f>WastePct</f>
        <v/>
      </c>
      <c r="G10" s="11">
        <f>IF(C10="",0,C10*E10*(1+F10))</f>
        <v/>
      </c>
    </row>
    <row r="11">
      <c r="A11" t="inlineStr">
        <is>
          <t>RCBOs, mixed ratings</t>
        </is>
      </c>
      <c r="B11" t="inlineStr">
        <is>
          <t>Wholesaler</t>
        </is>
      </c>
      <c r="C11" t="n">
        <v>10</v>
      </c>
      <c r="D11" t="inlineStr">
        <is>
          <t>each</t>
        </is>
      </c>
      <c r="E11" s="11" t="n">
        <v>14.5</v>
      </c>
      <c r="F11" s="12">
        <f>WastePct</f>
        <v/>
      </c>
      <c r="G11" s="11">
        <f>IF(C11="",0,C11*E11*(1+F11))</f>
        <v/>
      </c>
    </row>
    <row r="12">
      <c r="A12" t="inlineStr">
        <is>
          <t>Dry-lining back boxes</t>
        </is>
      </c>
      <c r="B12" t="inlineStr">
        <is>
          <t>Wholesaler</t>
        </is>
      </c>
      <c r="C12" t="n">
        <v>60</v>
      </c>
      <c r="D12" t="inlineStr">
        <is>
          <t>each</t>
        </is>
      </c>
      <c r="E12" s="11" t="n">
        <v>0.6</v>
      </c>
      <c r="F12" s="12">
        <f>WastePct</f>
        <v/>
      </c>
      <c r="G12" s="11">
        <f>IF(C12="",0,C12*E12*(1+F12))</f>
        <v/>
      </c>
    </row>
    <row r="13">
      <c r="A13" t="inlineStr">
        <is>
          <t>Double socket outlets</t>
        </is>
      </c>
      <c r="B13" t="inlineStr">
        <is>
          <t>Wholesaler</t>
        </is>
      </c>
      <c r="C13" t="n">
        <v>45</v>
      </c>
      <c r="D13" t="inlineStr">
        <is>
          <t>each</t>
        </is>
      </c>
      <c r="E13" s="11" t="n">
        <v>4.2</v>
      </c>
      <c r="F13" s="12">
        <f>WastePct</f>
        <v/>
      </c>
      <c r="G13" s="11">
        <f>IF(C13="",0,C13*E13*(1+F13))</f>
        <v/>
      </c>
    </row>
    <row r="14">
      <c r="A14" t="inlineStr">
        <is>
          <t>Light switches, 1G and 2G</t>
        </is>
      </c>
      <c r="B14" t="inlineStr">
        <is>
          <t>Wholesaler</t>
        </is>
      </c>
      <c r="C14" t="n">
        <v>22</v>
      </c>
      <c r="D14" t="inlineStr">
        <is>
          <t>each</t>
        </is>
      </c>
      <c r="E14" s="11" t="n">
        <v>5.1</v>
      </c>
      <c r="F14" s="12">
        <f>WastePct</f>
        <v/>
      </c>
      <c r="G14" s="11">
        <f>IF(C14="",0,C14*E14*(1+F14))</f>
        <v/>
      </c>
    </row>
    <row r="15">
      <c r="A15" t="inlineStr">
        <is>
          <t>Fire-rated downlights</t>
        </is>
      </c>
      <c r="B15" t="inlineStr">
        <is>
          <t>Wholesaler</t>
        </is>
      </c>
      <c r="C15" t="n">
        <v>18</v>
      </c>
      <c r="D15" t="inlineStr">
        <is>
          <t>each</t>
        </is>
      </c>
      <c r="E15" s="11" t="n">
        <v>12.5</v>
      </c>
      <c r="F15" s="12">
        <f>WastePct</f>
        <v/>
      </c>
      <c r="G15" s="11">
        <f>IF(C15="",0,C15*E15*(1+F15))</f>
        <v/>
      </c>
    </row>
    <row r="16">
      <c r="A16" t="inlineStr">
        <is>
          <t>Cooker outlet and 45A isolator</t>
        </is>
      </c>
      <c r="B16" t="inlineStr">
        <is>
          <t>Wholesaler</t>
        </is>
      </c>
      <c r="C16" t="n">
        <v>1</v>
      </c>
      <c r="D16" t="inlineStr">
        <is>
          <t>set</t>
        </is>
      </c>
      <c r="E16" s="11" t="n">
        <v>22</v>
      </c>
      <c r="F16" s="12">
        <f>WastePct</f>
        <v/>
      </c>
      <c r="G16" s="11">
        <f>IF(C16="",0,C16*E16*(1+F16))</f>
        <v/>
      </c>
    </row>
    <row r="17">
      <c r="A17" t="inlineStr">
        <is>
          <t>Shower isolator, 45A</t>
        </is>
      </c>
      <c r="B17" t="inlineStr">
        <is>
          <t>Wholesaler</t>
        </is>
      </c>
      <c r="C17" t="n">
        <v>1</v>
      </c>
      <c r="D17" t="inlineStr">
        <is>
          <t>each</t>
        </is>
      </c>
      <c r="E17" s="11" t="n">
        <v>18</v>
      </c>
      <c r="F17" s="12">
        <f>WastePct</f>
        <v/>
      </c>
      <c r="G17" s="11">
        <f>IF(C17="",0,C17*E17*(1+F17))</f>
        <v/>
      </c>
    </row>
    <row r="18">
      <c r="A18" t="inlineStr">
        <is>
          <t>Earth rod, clamp and pit</t>
        </is>
      </c>
      <c r="B18" t="inlineStr">
        <is>
          <t>Wholesaler</t>
        </is>
      </c>
      <c r="C18" t="n">
        <v>1</v>
      </c>
      <c r="D18" t="inlineStr">
        <is>
          <t>set</t>
        </is>
      </c>
      <c r="E18" s="11" t="n">
        <v>26</v>
      </c>
      <c r="F18" s="12">
        <f>WastePct</f>
        <v/>
      </c>
      <c r="G18" s="11">
        <f>IF(C18="",0,C18*E18*(1+F18))</f>
        <v/>
      </c>
    </row>
    <row r="19">
      <c r="A19" t="inlineStr">
        <is>
          <t>Grommets, clips, screws, sundries</t>
        </is>
      </c>
      <c r="B19" t="inlineStr">
        <is>
          <t>Wholesaler</t>
        </is>
      </c>
      <c r="C19" t="n">
        <v>1</v>
      </c>
      <c r="D19" t="inlineStr">
        <is>
          <t>lot</t>
        </is>
      </c>
      <c r="E19" s="11" t="n">
        <v>85</v>
      </c>
      <c r="F19" s="12">
        <f>WastePct</f>
        <v/>
      </c>
      <c r="G19" s="11">
        <f>IF(C19="",0,C19*E19*(1+F19))</f>
        <v/>
      </c>
    </row>
    <row r="20">
      <c r="A20" t="inlineStr">
        <is>
          <t>Intumescent sealant</t>
        </is>
      </c>
      <c r="B20" t="inlineStr">
        <is>
          <t>Wholesaler</t>
        </is>
      </c>
      <c r="C20" t="n">
        <v>6</v>
      </c>
      <c r="D20" t="inlineStr">
        <is>
          <t>tube</t>
        </is>
      </c>
      <c r="E20" s="11" t="n">
        <v>7.4</v>
      </c>
      <c r="F20" s="12">
        <f>WastePct</f>
        <v/>
      </c>
      <c r="G20" s="11">
        <f>IF(C20="",0,C20*E20*(1+F20))</f>
        <v/>
      </c>
    </row>
    <row r="21">
      <c r="A21" t="inlineStr">
        <is>
          <t>Mains interlinked smoke and heat alarms</t>
        </is>
      </c>
      <c r="B21" t="inlineStr">
        <is>
          <t>Wholesaler</t>
        </is>
      </c>
      <c r="C21" t="n">
        <v>5</v>
      </c>
      <c r="D21" t="inlineStr">
        <is>
          <t>each</t>
        </is>
      </c>
      <c r="E21" s="11" t="n">
        <v>24</v>
      </c>
      <c r="F21" s="12">
        <f>WastePct</f>
        <v/>
      </c>
      <c r="G21" s="11">
        <f>IF(C21="",0,C21*E21*(1+F21))</f>
        <v/>
      </c>
    </row>
    <row r="22">
      <c r="A22" t="inlineStr">
        <is>
          <t>Trunking and cable clips</t>
        </is>
      </c>
      <c r="B22" t="inlineStr">
        <is>
          <t>Wholesaler</t>
        </is>
      </c>
      <c r="C22" t="n">
        <v>1</v>
      </c>
      <c r="D22" t="inlineStr">
        <is>
          <t>lot</t>
        </is>
      </c>
      <c r="E22" s="11" t="n">
        <v>45</v>
      </c>
      <c r="F22" s="12">
        <f>WastePct</f>
        <v/>
      </c>
      <c r="G22" s="11">
        <f>IF(C22="",0,C22*E22*(1+F22))</f>
        <v/>
      </c>
    </row>
    <row r="23">
      <c r="F23" s="12">
        <f>WastePct</f>
        <v/>
      </c>
      <c r="G23" s="11">
        <f>IF(C23="",0,C23*E23*(1+F23))</f>
        <v/>
      </c>
    </row>
    <row r="24">
      <c r="F24" s="12">
        <f>WastePct</f>
        <v/>
      </c>
      <c r="G24" s="11">
        <f>IF(C24="",0,C24*E24*(1+F24))</f>
        <v/>
      </c>
    </row>
    <row r="25">
      <c r="A25" s="9" t="inlineStr">
        <is>
          <t>Materials subtotal, incl. waste</t>
        </is>
      </c>
      <c r="G25" s="13">
        <f>SUM(G7:G24)</f>
        <v/>
      </c>
    </row>
    <row r="27">
      <c r="A27" s="10" t="inlineStr">
        <is>
          <t>YOUR DAYS ON SITE - AT DAY RATE</t>
        </is>
      </c>
    </row>
    <row r="28">
      <c r="A28" s="3" t="inlineStr">
        <is>
          <t>Task</t>
        </is>
      </c>
      <c r="B28" s="3" t="inlineStr"/>
      <c r="C28" s="4" t="inlineStr">
        <is>
          <t>Days</t>
        </is>
      </c>
      <c r="D28" s="4" t="inlineStr">
        <is>
          <t>Day rate GBP</t>
        </is>
      </c>
      <c r="E28" s="4" t="inlineStr">
        <is>
          <t>Cost GBP</t>
        </is>
      </c>
    </row>
    <row r="29">
      <c r="A29" t="inlineStr">
        <is>
          <t>First fix: chase, drill, pull cable</t>
        </is>
      </c>
      <c r="C29" s="14" t="n">
        <v>4</v>
      </c>
      <c r="D29" s="11">
        <f>DayRate</f>
        <v/>
      </c>
      <c r="E29" s="11">
        <f>C29*D29</f>
        <v/>
      </c>
    </row>
    <row r="30">
      <c r="A30" t="inlineStr">
        <is>
          <t>Second fix: accessories, fittings</t>
        </is>
      </c>
      <c r="C30" s="14" t="n">
        <v>3</v>
      </c>
      <c r="D30" s="11">
        <f>DayRate</f>
        <v/>
      </c>
      <c r="E30" s="11">
        <f>C30*D30</f>
        <v/>
      </c>
    </row>
    <row r="31">
      <c r="A31" t="inlineStr">
        <is>
          <t>Consumer unit change and testing</t>
        </is>
      </c>
      <c r="C31" s="14" t="n">
        <v>1.5</v>
      </c>
      <c r="D31" s="11">
        <f>DayRate</f>
        <v/>
      </c>
      <c r="E31" s="11">
        <f>C31*D31</f>
        <v/>
      </c>
    </row>
    <row r="32">
      <c r="A32" t="inlineStr">
        <is>
          <t>Certification and handover</t>
        </is>
      </c>
      <c r="C32" s="14" t="n">
        <v>0.5</v>
      </c>
      <c r="D32" s="11">
        <f>DayRate</f>
        <v/>
      </c>
      <c r="E32" s="11">
        <f>C32*D32</f>
        <v/>
      </c>
    </row>
    <row r="33">
      <c r="A33" s="9" t="inlineStr">
        <is>
          <t>Own days on site</t>
        </is>
      </c>
      <c r="C33" s="15">
        <f>SUM(C29:C32)</f>
        <v/>
      </c>
      <c r="D33" s="9" t="inlineStr">
        <is>
          <t>Own labour cost</t>
        </is>
      </c>
      <c r="E33" s="16">
        <f>SUM(E29:E32)</f>
        <v/>
      </c>
    </row>
    <row r="35">
      <c r="A35" s="10" t="inlineStr">
        <is>
          <t>SUBCONTRACTORS - AT THEIR BUY-IN DAY RATE</t>
        </is>
      </c>
    </row>
    <row r="36">
      <c r="A36" s="3" t="inlineStr">
        <is>
          <t>Task</t>
        </is>
      </c>
      <c r="B36" s="3" t="inlineStr">
        <is>
          <t>Who</t>
        </is>
      </c>
      <c r="C36" s="4" t="inlineStr">
        <is>
          <t>Days</t>
        </is>
      </c>
      <c r="D36" s="4" t="inlineStr">
        <is>
          <t>Their day rate GBP</t>
        </is>
      </c>
      <c r="E36" s="4" t="inlineStr">
        <is>
          <t>Cost GBP</t>
        </is>
      </c>
    </row>
    <row r="37">
      <c r="A37" t="inlineStr">
        <is>
          <t>Making good after chasing (plasterer)</t>
        </is>
      </c>
      <c r="B37" t="inlineStr">
        <is>
          <t>Sub - plasterer</t>
        </is>
      </c>
      <c r="C37" s="14" t="n">
        <v>2</v>
      </c>
      <c r="D37" s="11" t="n">
        <v>180</v>
      </c>
      <c r="E37" s="11">
        <f>IF(C37="",0,C37*D37)</f>
        <v/>
      </c>
    </row>
    <row r="38">
      <c r="A38" t="inlineStr">
        <is>
          <t>EICR paperwork and notification</t>
        </is>
      </c>
      <c r="B38" t="inlineStr"/>
      <c r="E38" s="11">
        <f>IF(C38="",0,C38*D38)</f>
        <v/>
      </c>
    </row>
    <row r="39">
      <c r="E39" s="11">
        <f>IF(C39="",0,C39*D39)</f>
        <v/>
      </c>
    </row>
    <row r="40">
      <c r="A40" s="9" t="inlineStr">
        <is>
          <t>Subcontract days</t>
        </is>
      </c>
      <c r="C40" s="15">
        <f>SUM(C37:C39)</f>
        <v/>
      </c>
      <c r="D40" s="9" t="inlineStr">
        <is>
          <t>Subcontract cost</t>
        </is>
      </c>
      <c r="E40" s="16">
        <f>SUM(E37:E39)</f>
        <v/>
      </c>
    </row>
    <row r="42">
      <c r="A42" s="10" t="inlineStr">
        <is>
          <t>PRICE FROM COST</t>
        </is>
      </c>
    </row>
    <row r="43">
      <c r="A43" t="inlineStr">
        <is>
          <t>Materials, incl. waste</t>
        </is>
      </c>
      <c r="E43" s="11">
        <f>G25</f>
        <v/>
      </c>
    </row>
    <row r="44">
      <c r="A44" t="inlineStr">
        <is>
          <t>Own labour</t>
        </is>
      </c>
      <c r="E44" s="11">
        <f>E33</f>
        <v/>
      </c>
    </row>
    <row r="45">
      <c r="A45" t="inlineStr">
        <is>
          <t>Subcontract labour</t>
        </is>
      </c>
      <c r="E45" s="11">
        <f>E40</f>
        <v/>
      </c>
    </row>
    <row r="46">
      <c r="A46" t="inlineStr">
        <is>
          <t>Overheads recovered (own days only)</t>
        </is>
      </c>
      <c r="C46" s="14">
        <f>C33</f>
        <v/>
      </c>
      <c r="D46" s="11">
        <f>OverheadPerDay</f>
        <v/>
      </c>
      <c r="E46" s="11">
        <f>C46*D46</f>
        <v/>
      </c>
    </row>
    <row r="47">
      <c r="A47" t="inlineStr">
        <is>
          <t>Subtotal before contingency</t>
        </is>
      </c>
      <c r="E47" s="11">
        <f>SUM(E43:E46)</f>
        <v/>
      </c>
    </row>
    <row r="48">
      <c r="A48" t="inlineStr">
        <is>
          <t>Contingency</t>
        </is>
      </c>
      <c r="D48" s="12">
        <f>ContingencyPct</f>
        <v/>
      </c>
      <c r="E48" s="11">
        <f>E47*D48</f>
        <v/>
      </c>
    </row>
    <row r="49">
      <c r="A49" s="9" t="inlineStr">
        <is>
          <t>TOTAL COST</t>
        </is>
      </c>
      <c r="E49" s="13">
        <f>E47+E48</f>
        <v/>
      </c>
    </row>
    <row r="50">
      <c r="A50" t="inlineStr">
        <is>
          <t>Price to customer, ex VAT</t>
        </is>
      </c>
      <c r="D50" s="12">
        <f>TargetMarginPct</f>
        <v/>
      </c>
      <c r="E50" s="17">
        <f>IFERROR(ROUND(E49/(1-D50),2),0)</f>
        <v/>
      </c>
    </row>
    <row r="51">
      <c r="A51" t="inlineStr">
        <is>
          <t>VAT</t>
        </is>
      </c>
      <c r="D51" s="12">
        <f>VATRatePct</f>
        <v/>
      </c>
      <c r="E51" s="11">
        <f>IF(VATFlag="Y",ROUND(E50*D51,2),0)</f>
        <v/>
      </c>
    </row>
    <row r="52">
      <c r="A52" s="9" t="inlineStr">
        <is>
          <t>TOTAL TO INVOICE, inc VAT</t>
        </is>
      </c>
      <c r="E52" s="18">
        <f>E50+E51</f>
        <v/>
      </c>
    </row>
    <row r="53">
      <c r="A53" t="inlineStr">
        <is>
          <t>Deposit due before start</t>
        </is>
      </c>
      <c r="D53" s="12">
        <f>DepositPct</f>
        <v/>
      </c>
      <c r="E53" s="19">
        <f>ROUND(E52*D53,2)</f>
        <v/>
      </c>
    </row>
    <row r="54">
      <c r="A54" t="inlineStr">
        <is>
          <t>Balance on completion</t>
        </is>
      </c>
      <c r="E54" s="11">
        <f>E52-E53</f>
        <v/>
      </c>
    </row>
    <row r="55">
      <c r="A55" t="inlineStr">
        <is>
          <t>Profit (ex VAT)</t>
        </is>
      </c>
      <c r="E55" s="11">
        <f>E50-E49</f>
        <v/>
      </c>
    </row>
    <row r="56">
      <c r="A56" t="inlineStr">
        <is>
          <t>Margin achieved (profit / price)</t>
        </is>
      </c>
      <c r="E56" s="12">
        <f>IFERROR(E55/E50,0)</f>
        <v/>
      </c>
    </row>
    <row r="57">
      <c r="A57" t="inlineStr">
        <is>
          <t>Profit per day on site (own + sub days)</t>
        </is>
      </c>
      <c r="E57" s="11">
        <f>IFERROR(E55/(C33+C40),0)</f>
        <v/>
      </c>
    </row>
    <row r="59">
      <c r="A59" s="9" t="inlineStr">
        <is>
          <t>Check</t>
        </is>
      </c>
      <c r="C59" s="20">
        <f>IF(TargetMarginPct&gt;=1,"Target margin must be under 100%","ok")</f>
        <v/>
      </c>
    </row>
  </sheetData>
  <mergeCells count="4">
    <mergeCell ref="A27:G27"/>
    <mergeCell ref="A42:G42"/>
    <mergeCell ref="A5:G5"/>
    <mergeCell ref="A35:G35"/>
  </mergeCells>
  <pageMargins left="0.75" right="0.75" top="1" bottom="1"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G60"/>
  <sheetViews>
    <sheetView showGridLines="0" workbookViewId="0">
      <pane ySplit="4" topLeftCell="A5" activePane="bottomLeft" state="frozen"/>
      <selection pane="bottomLeft" activeCell="A1" sqref="A1"/>
    </sheetView>
  </sheetViews>
  <sheetFormatPr baseColWidth="8" defaultRowHeight="15"/>
  <cols>
    <col width="44" customWidth="1" min="1" max="1"/>
    <col width="18" customWidth="1" min="2" max="2"/>
    <col width="9" customWidth="1" min="3" max="3"/>
    <col width="12" customWidth="1" min="4" max="4"/>
    <col width="14" customWidth="1" min="5" max="5"/>
    <col width="9" customWidth="1" min="6" max="6"/>
    <col width="15" customWidth="1" min="7" max="7"/>
  </cols>
  <sheetData>
    <row r="1">
      <c r="A1" s="1" t="inlineStr">
        <is>
          <t>Bathroom refit - plumbing scope</t>
        </is>
      </c>
    </row>
    <row r="2">
      <c r="A2" t="inlineStr">
        <is>
          <t>Job ref</t>
        </is>
      </c>
      <c r="B2" t="inlineStr">
        <is>
          <t>TS-002</t>
        </is>
      </c>
      <c r="C2" t="inlineStr">
        <is>
          <t>Customer</t>
        </is>
      </c>
      <c r="D2" t="inlineStr">
        <is>
          <t>Sample job B</t>
        </is>
      </c>
    </row>
    <row r="3" ht="26" customHeight="1">
      <c r="A3" s="2" t="inlineStr">
        <is>
          <t>Unit costs are 2026 placeholders, not supplier quotes. Replace them before you send anything. Cream marks a number you act on; every other figure is a formula.</t>
        </is>
      </c>
    </row>
    <row r="5">
      <c r="A5" s="10" t="inlineStr">
        <is>
          <t>MATERIALS AT COST</t>
        </is>
      </c>
    </row>
    <row r="6">
      <c r="A6" s="3" t="inlineStr">
        <is>
          <t>Item</t>
        </is>
      </c>
      <c r="B6" s="3" t="inlineStr">
        <is>
          <t>Supplier</t>
        </is>
      </c>
      <c r="C6" s="4" t="inlineStr">
        <is>
          <t>Qty</t>
        </is>
      </c>
      <c r="D6" s="4" t="inlineStr">
        <is>
          <t>Unit</t>
        </is>
      </c>
      <c r="E6" s="4" t="inlineStr">
        <is>
          <t>Unit cost GBP</t>
        </is>
      </c>
      <c r="F6" s="4" t="inlineStr">
        <is>
          <t>Waste</t>
        </is>
      </c>
      <c r="G6" s="4" t="inlineStr">
        <is>
          <t>Line cost GBP</t>
        </is>
      </c>
    </row>
    <row r="7">
      <c r="A7" t="inlineStr">
        <is>
          <t>Thermostatic shower valve</t>
        </is>
      </c>
      <c r="B7" t="inlineStr">
        <is>
          <t>Merchant</t>
        </is>
      </c>
      <c r="C7" t="n">
        <v>1</v>
      </c>
      <c r="D7" t="inlineStr">
        <is>
          <t>each</t>
        </is>
      </c>
      <c r="E7" s="11" t="n">
        <v>165</v>
      </c>
      <c r="F7" s="12">
        <f>WastePct</f>
        <v/>
      </c>
      <c r="G7" s="11">
        <f>IF(C7="",0,C7*E7*(1+F7))</f>
        <v/>
      </c>
    </row>
    <row r="8">
      <c r="A8" t="inlineStr">
        <is>
          <t>Shower tray, 1200 x 800, stone resin</t>
        </is>
      </c>
      <c r="B8" t="inlineStr">
        <is>
          <t>Merchant</t>
        </is>
      </c>
      <c r="C8" t="n">
        <v>1</v>
      </c>
      <c r="D8" t="inlineStr">
        <is>
          <t>each</t>
        </is>
      </c>
      <c r="E8" s="11" t="n">
        <v>195</v>
      </c>
      <c r="F8" s="12">
        <f>WastePct</f>
        <v/>
      </c>
      <c r="G8" s="11">
        <f>IF(C8="",0,C8*E8*(1+F8))</f>
        <v/>
      </c>
    </row>
    <row r="9">
      <c r="A9" t="inlineStr">
        <is>
          <t>Shower waste and trap</t>
        </is>
      </c>
      <c r="B9" t="inlineStr">
        <is>
          <t>Merchant</t>
        </is>
      </c>
      <c r="C9" t="n">
        <v>1</v>
      </c>
      <c r="D9" t="inlineStr">
        <is>
          <t>set</t>
        </is>
      </c>
      <c r="E9" s="11" t="n">
        <v>32</v>
      </c>
      <c r="F9" s="12">
        <f>WastePct</f>
        <v/>
      </c>
      <c r="G9" s="11">
        <f>IF(C9="",0,C9*E9*(1+F9))</f>
        <v/>
      </c>
    </row>
    <row r="10">
      <c r="A10" t="inlineStr">
        <is>
          <t>Concealed cistern and soft-close seat</t>
        </is>
      </c>
      <c r="B10" t="inlineStr">
        <is>
          <t>Merchant</t>
        </is>
      </c>
      <c r="C10" t="n">
        <v>1</v>
      </c>
      <c r="D10" t="inlineStr">
        <is>
          <t>set</t>
        </is>
      </c>
      <c r="E10" s="11" t="n">
        <v>210</v>
      </c>
      <c r="F10" s="12">
        <f>WastePct</f>
        <v/>
      </c>
      <c r="G10" s="11">
        <f>IF(C10="",0,C10*E10*(1+F10))</f>
        <v/>
      </c>
    </row>
    <row r="11">
      <c r="A11" t="inlineStr">
        <is>
          <t>Basin with semi-pedestal</t>
        </is>
      </c>
      <c r="B11" t="inlineStr">
        <is>
          <t>Merchant</t>
        </is>
      </c>
      <c r="C11" t="n">
        <v>1</v>
      </c>
      <c r="D11" t="inlineStr">
        <is>
          <t>each</t>
        </is>
      </c>
      <c r="E11" s="11" t="n">
        <v>145</v>
      </c>
      <c r="F11" s="12">
        <f>WastePct</f>
        <v/>
      </c>
      <c r="G11" s="11">
        <f>IF(C11="",0,C11*E11*(1+F11))</f>
        <v/>
      </c>
    </row>
    <row r="12">
      <c r="A12" t="inlineStr">
        <is>
          <t>Basin mixer tap</t>
        </is>
      </c>
      <c r="B12" t="inlineStr">
        <is>
          <t>Merchant</t>
        </is>
      </c>
      <c r="C12" t="n">
        <v>1</v>
      </c>
      <c r="D12" t="inlineStr">
        <is>
          <t>each</t>
        </is>
      </c>
      <c r="E12" s="11" t="n">
        <v>78</v>
      </c>
      <c r="F12" s="12">
        <f>WastePct</f>
        <v/>
      </c>
      <c r="G12" s="11">
        <f>IF(C12="",0,C12*E12*(1+F12))</f>
        <v/>
      </c>
    </row>
    <row r="13">
      <c r="A13" t="inlineStr">
        <is>
          <t>Bath filler and bath taps</t>
        </is>
      </c>
      <c r="B13" t="inlineStr">
        <is>
          <t>Merchant</t>
        </is>
      </c>
      <c r="C13" t="n">
        <v>1</v>
      </c>
      <c r="D13" t="inlineStr">
        <is>
          <t>set</t>
        </is>
      </c>
      <c r="E13" s="11" t="n">
        <v>95</v>
      </c>
      <c r="F13" s="12">
        <f>WastePct</f>
        <v/>
      </c>
      <c r="G13" s="11">
        <f>IF(C13="",0,C13*E13*(1+F13))</f>
        <v/>
      </c>
    </row>
    <row r="14">
      <c r="A14" t="inlineStr">
        <is>
          <t>15mm pipe and fittings</t>
        </is>
      </c>
      <c r="B14" t="inlineStr">
        <is>
          <t>Merchant</t>
        </is>
      </c>
      <c r="C14" t="n">
        <v>1</v>
      </c>
      <c r="D14" t="inlineStr">
        <is>
          <t>lot</t>
        </is>
      </c>
      <c r="E14" s="11" t="n">
        <v>120</v>
      </c>
      <c r="F14" s="12">
        <f>WastePct</f>
        <v/>
      </c>
      <c r="G14" s="11">
        <f>IF(C14="",0,C14*E14*(1+F14))</f>
        <v/>
      </c>
    </row>
    <row r="15">
      <c r="A15" t="inlineStr">
        <is>
          <t>22mm pipe and fittings</t>
        </is>
      </c>
      <c r="B15" t="inlineStr">
        <is>
          <t>Merchant</t>
        </is>
      </c>
      <c r="C15" t="n">
        <v>1</v>
      </c>
      <c r="D15" t="inlineStr">
        <is>
          <t>lot</t>
        </is>
      </c>
      <c r="E15" s="11" t="n">
        <v>85</v>
      </c>
      <c r="F15" s="12">
        <f>WastePct</f>
        <v/>
      </c>
      <c r="G15" s="11">
        <f>IF(C15="",0,C15*E15*(1+F15))</f>
        <v/>
      </c>
    </row>
    <row r="16">
      <c r="A16" t="inlineStr">
        <is>
          <t>Isolation valves</t>
        </is>
      </c>
      <c r="B16" t="inlineStr">
        <is>
          <t>Merchant</t>
        </is>
      </c>
      <c r="C16" t="n">
        <v>8</v>
      </c>
      <c r="D16" t="inlineStr">
        <is>
          <t>each</t>
        </is>
      </c>
      <c r="E16" s="11" t="n">
        <v>6.5</v>
      </c>
      <c r="F16" s="12">
        <f>WastePct</f>
        <v/>
      </c>
      <c r="G16" s="11">
        <f>IF(C16="",0,C16*E16*(1+F16))</f>
        <v/>
      </c>
    </row>
    <row r="17">
      <c r="A17" t="inlineStr">
        <is>
          <t>Tile adhesive, 20kg</t>
        </is>
      </c>
      <c r="B17" t="inlineStr">
        <is>
          <t>Merchant</t>
        </is>
      </c>
      <c r="C17" t="n">
        <v>6</v>
      </c>
      <c r="D17" t="inlineStr">
        <is>
          <t>bag</t>
        </is>
      </c>
      <c r="E17" s="11" t="n">
        <v>18</v>
      </c>
      <c r="F17" s="12">
        <f>WastePct</f>
        <v/>
      </c>
      <c r="G17" s="11">
        <f>IF(C17="",0,C17*E17*(1+F17))</f>
        <v/>
      </c>
    </row>
    <row r="18">
      <c r="A18" t="inlineStr">
        <is>
          <t>Grout and silicone</t>
        </is>
      </c>
      <c r="B18" t="inlineStr">
        <is>
          <t>Merchant</t>
        </is>
      </c>
      <c r="C18" t="n">
        <v>4</v>
      </c>
      <c r="D18" t="inlineStr">
        <is>
          <t>unit</t>
        </is>
      </c>
      <c r="E18" s="11" t="n">
        <v>9.5</v>
      </c>
      <c r="F18" s="12">
        <f>WastePct</f>
        <v/>
      </c>
      <c r="G18" s="11">
        <f>IF(C18="",0,C18*E18*(1+F18))</f>
        <v/>
      </c>
    </row>
    <row r="19">
      <c r="A19" t="inlineStr">
        <is>
          <t>Tile trim</t>
        </is>
      </c>
      <c r="B19" t="inlineStr">
        <is>
          <t>Merchant</t>
        </is>
      </c>
      <c r="C19" t="n">
        <v>6</v>
      </c>
      <c r="D19" t="inlineStr">
        <is>
          <t>length</t>
        </is>
      </c>
      <c r="E19" s="11" t="n">
        <v>7.2</v>
      </c>
      <c r="F19" s="12">
        <f>WastePct</f>
        <v/>
      </c>
      <c r="G19" s="11">
        <f>IF(C19="",0,C19*E19*(1+F19))</f>
        <v/>
      </c>
    </row>
    <row r="20">
      <c r="A20" t="inlineStr">
        <is>
          <t>Extractor fan, humidity controlled</t>
        </is>
      </c>
      <c r="B20" t="inlineStr">
        <is>
          <t>Merchant</t>
        </is>
      </c>
      <c r="C20" t="n">
        <v>1</v>
      </c>
      <c r="D20" t="inlineStr">
        <is>
          <t>each</t>
        </is>
      </c>
      <c r="E20" s="11" t="n">
        <v>96</v>
      </c>
      <c r="F20" s="12">
        <f>WastePct</f>
        <v/>
      </c>
      <c r="G20" s="11">
        <f>IF(C20="",0,C20*E20*(1+F20))</f>
        <v/>
      </c>
    </row>
    <row r="21">
      <c r="A21" t="inlineStr">
        <is>
          <t>Flexible ducting and vent kit</t>
        </is>
      </c>
      <c r="B21" t="inlineStr">
        <is>
          <t>Merchant</t>
        </is>
      </c>
      <c r="C21" t="n">
        <v>1</v>
      </c>
      <c r="D21" t="inlineStr">
        <is>
          <t>kit</t>
        </is>
      </c>
      <c r="E21" s="11" t="n">
        <v>38</v>
      </c>
      <c r="F21" s="12">
        <f>WastePct</f>
        <v/>
      </c>
      <c r="G21" s="11">
        <f>IF(C21="",0,C21*E21*(1+F21))</f>
        <v/>
      </c>
    </row>
    <row r="22">
      <c r="A22" t="inlineStr">
        <is>
          <t>Waste pipe and solvent weld</t>
        </is>
      </c>
      <c r="B22" t="inlineStr">
        <is>
          <t>Merchant</t>
        </is>
      </c>
      <c r="C22" t="n">
        <v>1</v>
      </c>
      <c r="D22" t="inlineStr">
        <is>
          <t>lot</t>
        </is>
      </c>
      <c r="E22" s="11" t="n">
        <v>42</v>
      </c>
      <c r="F22" s="12">
        <f>WastePct</f>
        <v/>
      </c>
      <c r="G22" s="11">
        <f>IF(C22="",0,C22*E22*(1+F22))</f>
        <v/>
      </c>
    </row>
    <row r="23">
      <c r="F23" s="12">
        <f>WastePct</f>
        <v/>
      </c>
      <c r="G23" s="11">
        <f>IF(C23="",0,C23*E23*(1+F23))</f>
        <v/>
      </c>
    </row>
    <row r="24">
      <c r="F24" s="12">
        <f>WastePct</f>
        <v/>
      </c>
      <c r="G24" s="11">
        <f>IF(C24="",0,C24*E24*(1+F24))</f>
        <v/>
      </c>
    </row>
    <row r="25">
      <c r="A25" s="9" t="inlineStr">
        <is>
          <t>Materials subtotal, incl. waste</t>
        </is>
      </c>
      <c r="G25" s="13">
        <f>SUM(G7:G24)</f>
        <v/>
      </c>
    </row>
    <row r="27">
      <c r="A27" s="10" t="inlineStr">
        <is>
          <t>YOUR DAYS ON SITE - AT DAY RATE</t>
        </is>
      </c>
    </row>
    <row r="28">
      <c r="A28" s="3" t="inlineStr">
        <is>
          <t>Task</t>
        </is>
      </c>
      <c r="B28" s="3" t="inlineStr"/>
      <c r="C28" s="4" t="inlineStr">
        <is>
          <t>Days</t>
        </is>
      </c>
      <c r="D28" s="4" t="inlineStr">
        <is>
          <t>Day rate GBP</t>
        </is>
      </c>
      <c r="E28" s="4" t="inlineStr">
        <is>
          <t>Cost GBP</t>
        </is>
      </c>
    </row>
    <row r="29">
      <c r="A29" t="inlineStr">
        <is>
          <t>Strip out and protection</t>
        </is>
      </c>
      <c r="C29" s="14" t="n">
        <v>1</v>
      </c>
      <c r="D29" s="11">
        <f>DayRate</f>
        <v/>
      </c>
      <c r="E29" s="11">
        <f>C29*D29</f>
        <v/>
      </c>
    </row>
    <row r="30">
      <c r="A30" t="inlineStr">
        <is>
          <t>First fix pipework and wastes</t>
        </is>
      </c>
      <c r="C30" s="14" t="n">
        <v>1.5</v>
      </c>
      <c r="D30" s="11">
        <f>DayRate</f>
        <v/>
      </c>
      <c r="E30" s="11">
        <f>C30*D30</f>
        <v/>
      </c>
    </row>
    <row r="31">
      <c r="A31" t="inlineStr">
        <is>
          <t>Fit sanitaryware</t>
        </is>
      </c>
      <c r="C31" s="14" t="n">
        <v>1.5</v>
      </c>
      <c r="D31" s="11">
        <f>DayRate</f>
        <v/>
      </c>
      <c r="E31" s="11">
        <f>C31*D31</f>
        <v/>
      </c>
    </row>
    <row r="32">
      <c r="A32" t="inlineStr">
        <is>
          <t>Tiling</t>
        </is>
      </c>
      <c r="C32" s="14" t="n">
        <v>2.5</v>
      </c>
      <c r="D32" s="11">
        <f>DayRate</f>
        <v/>
      </c>
      <c r="E32" s="11">
        <f>C32*D32</f>
        <v/>
      </c>
    </row>
    <row r="33">
      <c r="A33" t="inlineStr">
        <is>
          <t>Silicone, snag, test and handover</t>
        </is>
      </c>
      <c r="C33" s="14" t="n">
        <v>0.5</v>
      </c>
      <c r="D33" s="11">
        <f>DayRate</f>
        <v/>
      </c>
      <c r="E33" s="11">
        <f>C33*D33</f>
        <v/>
      </c>
    </row>
    <row r="34">
      <c r="A34" s="9" t="inlineStr">
        <is>
          <t>Own days on site</t>
        </is>
      </c>
      <c r="C34" s="15">
        <f>SUM(C29:C33)</f>
        <v/>
      </c>
      <c r="D34" s="9" t="inlineStr">
        <is>
          <t>Own labour cost</t>
        </is>
      </c>
      <c r="E34" s="16">
        <f>SUM(E29:E33)</f>
        <v/>
      </c>
    </row>
    <row r="36">
      <c r="A36" s="10" t="inlineStr">
        <is>
          <t>SUBCONTRACTORS - AT THEIR BUY-IN DAY RATE</t>
        </is>
      </c>
    </row>
    <row r="37">
      <c r="A37" s="3" t="inlineStr">
        <is>
          <t>Task</t>
        </is>
      </c>
      <c r="B37" s="3" t="inlineStr">
        <is>
          <t>Who</t>
        </is>
      </c>
      <c r="C37" s="4" t="inlineStr">
        <is>
          <t>Days</t>
        </is>
      </c>
      <c r="D37" s="4" t="inlineStr">
        <is>
          <t>Their day rate GBP</t>
        </is>
      </c>
      <c r="E37" s="4" t="inlineStr">
        <is>
          <t>Cost GBP</t>
        </is>
      </c>
    </row>
    <row r="38">
      <c r="A38" t="inlineStr">
        <is>
          <t>Electrical bonding and certificate</t>
        </is>
      </c>
      <c r="B38" t="inlineStr">
        <is>
          <t>Sub - electrician</t>
        </is>
      </c>
      <c r="C38" s="14" t="n">
        <v>0.5</v>
      </c>
      <c r="D38" s="11" t="n">
        <v>260</v>
      </c>
      <c r="E38" s="11">
        <f>IF(C38="",0,C38*D38)</f>
        <v/>
      </c>
    </row>
    <row r="39">
      <c r="A39" t="inlineStr"/>
      <c r="B39" t="inlineStr"/>
      <c r="E39" s="11">
        <f>IF(C39="",0,C39*D39)</f>
        <v/>
      </c>
    </row>
    <row r="40">
      <c r="E40" s="11">
        <f>IF(C40="",0,C40*D40)</f>
        <v/>
      </c>
    </row>
    <row r="41">
      <c r="A41" s="9" t="inlineStr">
        <is>
          <t>Subcontract days</t>
        </is>
      </c>
      <c r="C41" s="15">
        <f>SUM(C38:C40)</f>
        <v/>
      </c>
      <c r="D41" s="9" t="inlineStr">
        <is>
          <t>Subcontract cost</t>
        </is>
      </c>
      <c r="E41" s="16">
        <f>SUM(E38:E40)</f>
        <v/>
      </c>
    </row>
    <row r="43">
      <c r="A43" s="10" t="inlineStr">
        <is>
          <t>PRICE FROM COST</t>
        </is>
      </c>
    </row>
    <row r="44">
      <c r="A44" t="inlineStr">
        <is>
          <t>Materials, incl. waste</t>
        </is>
      </c>
      <c r="E44" s="11">
        <f>G25</f>
        <v/>
      </c>
    </row>
    <row r="45">
      <c r="A45" t="inlineStr">
        <is>
          <t>Own labour</t>
        </is>
      </c>
      <c r="E45" s="11">
        <f>E34</f>
        <v/>
      </c>
    </row>
    <row r="46">
      <c r="A46" t="inlineStr">
        <is>
          <t>Subcontract labour</t>
        </is>
      </c>
      <c r="E46" s="11">
        <f>E41</f>
        <v/>
      </c>
    </row>
    <row r="47">
      <c r="A47" t="inlineStr">
        <is>
          <t>Overheads recovered (own days only)</t>
        </is>
      </c>
      <c r="C47" s="14">
        <f>C34</f>
        <v/>
      </c>
      <c r="D47" s="11">
        <f>OverheadPerDay</f>
        <v/>
      </c>
      <c r="E47" s="11">
        <f>C47*D47</f>
        <v/>
      </c>
    </row>
    <row r="48">
      <c r="A48" t="inlineStr">
        <is>
          <t>Subtotal before contingency</t>
        </is>
      </c>
      <c r="E48" s="11">
        <f>SUM(E44:E47)</f>
        <v/>
      </c>
    </row>
    <row r="49">
      <c r="A49" t="inlineStr">
        <is>
          <t>Contingency</t>
        </is>
      </c>
      <c r="D49" s="12">
        <f>ContingencyPct</f>
        <v/>
      </c>
      <c r="E49" s="11">
        <f>E48*D49</f>
        <v/>
      </c>
    </row>
    <row r="50">
      <c r="A50" s="9" t="inlineStr">
        <is>
          <t>TOTAL COST</t>
        </is>
      </c>
      <c r="E50" s="13">
        <f>E48+E49</f>
        <v/>
      </c>
    </row>
    <row r="51">
      <c r="A51" t="inlineStr">
        <is>
          <t>Price to customer, ex VAT</t>
        </is>
      </c>
      <c r="D51" s="12">
        <f>TargetMarginPct</f>
        <v/>
      </c>
      <c r="E51" s="17">
        <f>IFERROR(ROUND(E50/(1-D51),2),0)</f>
        <v/>
      </c>
    </row>
    <row r="52">
      <c r="A52" t="inlineStr">
        <is>
          <t>VAT</t>
        </is>
      </c>
      <c r="D52" s="12">
        <f>VATRatePct</f>
        <v/>
      </c>
      <c r="E52" s="11">
        <f>IF(VATFlag="Y",ROUND(E51*D52,2),0)</f>
        <v/>
      </c>
    </row>
    <row r="53">
      <c r="A53" s="9" t="inlineStr">
        <is>
          <t>TOTAL TO INVOICE, inc VAT</t>
        </is>
      </c>
      <c r="E53" s="18">
        <f>E51+E52</f>
        <v/>
      </c>
    </row>
    <row r="54">
      <c r="A54" t="inlineStr">
        <is>
          <t>Deposit due before start</t>
        </is>
      </c>
      <c r="D54" s="12">
        <f>DepositPct</f>
        <v/>
      </c>
      <c r="E54" s="19">
        <f>ROUND(E53*D54,2)</f>
        <v/>
      </c>
    </row>
    <row r="55">
      <c r="A55" t="inlineStr">
        <is>
          <t>Balance on completion</t>
        </is>
      </c>
      <c r="E55" s="11">
        <f>E53-E54</f>
        <v/>
      </c>
    </row>
    <row r="56">
      <c r="A56" t="inlineStr">
        <is>
          <t>Profit (ex VAT)</t>
        </is>
      </c>
      <c r="E56" s="11">
        <f>E51-E50</f>
        <v/>
      </c>
    </row>
    <row r="57">
      <c r="A57" t="inlineStr">
        <is>
          <t>Margin achieved (profit / price)</t>
        </is>
      </c>
      <c r="E57" s="12">
        <f>IFERROR(E56/E51,0)</f>
        <v/>
      </c>
    </row>
    <row r="58">
      <c r="A58" t="inlineStr">
        <is>
          <t>Profit per day on site (own + sub days)</t>
        </is>
      </c>
      <c r="E58" s="11">
        <f>IFERROR(E56/(C34+C41),0)</f>
        <v/>
      </c>
    </row>
    <row r="60">
      <c r="A60" s="9" t="inlineStr">
        <is>
          <t>Check</t>
        </is>
      </c>
      <c r="C60" s="20">
        <f>IF(TargetMarginPct&gt;=1,"Target margin must be under 100%","ok")</f>
        <v/>
      </c>
    </row>
  </sheetData>
  <mergeCells count="4">
    <mergeCell ref="A27:G27"/>
    <mergeCell ref="A36:G36"/>
    <mergeCell ref="A43:G43"/>
    <mergeCell ref="A5:G5"/>
  </mergeCells>
  <pageMargins left="0.75" right="0.75" top="1" bottom="1"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D16"/>
  <sheetViews>
    <sheetView showGridLines="0" workbookViewId="0">
      <selection activeCell="A1" sqref="A1"/>
    </sheetView>
  </sheetViews>
  <sheetFormatPr baseColWidth="8" defaultRowHeight="15"/>
  <cols>
    <col width="34" customWidth="1" min="1" max="1"/>
    <col width="17" customWidth="1" min="2" max="2"/>
    <col width="17" customWidth="1" min="3" max="3"/>
    <col width="17" customWidth="1" min="4" max="4"/>
    <col width="17" customWidth="1" min="5" max="5"/>
  </cols>
  <sheetData>
    <row r="1">
      <c r="A1" s="1" t="inlineStr">
        <is>
          <t>Quote summary</t>
        </is>
      </c>
    </row>
    <row r="2">
      <c r="A2" s="2" t="inlineStr">
        <is>
          <t>Every figure comes from the job sheets. Type nothing here.</t>
        </is>
      </c>
    </row>
    <row r="4">
      <c r="A4" s="3" t="inlineStr">
        <is>
          <t>Line</t>
        </is>
      </c>
      <c r="B4" s="3" t="inlineStr">
        <is>
          <t>Job A</t>
        </is>
      </c>
      <c r="C4" s="4" t="inlineStr">
        <is>
          <t>Job B</t>
        </is>
      </c>
      <c r="D4" s="4" t="inlineStr">
        <is>
          <t>Both jobs</t>
        </is>
      </c>
    </row>
    <row r="5">
      <c r="A5" s="21" t="inlineStr">
        <is>
          <t>Job ref</t>
        </is>
      </c>
      <c r="B5">
        <f>'Full rewire - 3-bed semi'!B2</f>
        <v/>
      </c>
      <c r="C5">
        <f>'Bathroom refit - plumbing scope'!B2</f>
        <v/>
      </c>
    </row>
    <row r="6">
      <c r="A6" s="21" t="inlineStr">
        <is>
          <t>Total cost</t>
        </is>
      </c>
      <c r="B6" s="11">
        <f>'Full rewire - 3-bed semi'!E49</f>
        <v/>
      </c>
      <c r="C6" s="11">
        <f>'Bathroom refit - plumbing scope'!E50</f>
        <v/>
      </c>
      <c r="D6" s="11">
        <f>SUM(B6:C6)</f>
        <v/>
      </c>
    </row>
    <row r="7">
      <c r="A7" s="9" t="inlineStr">
        <is>
          <t>Price ex VAT</t>
        </is>
      </c>
      <c r="B7" s="16">
        <f>'Full rewire - 3-bed semi'!E50</f>
        <v/>
      </c>
      <c r="C7" s="16">
        <f>'Bathroom refit - plumbing scope'!E51</f>
        <v/>
      </c>
      <c r="D7" s="11">
        <f>SUM(B7:C7)</f>
        <v/>
      </c>
    </row>
    <row r="8">
      <c r="A8" s="21" t="inlineStr">
        <is>
          <t>VAT</t>
        </is>
      </c>
      <c r="B8" s="11">
        <f>'Full rewire - 3-bed semi'!E51</f>
        <v/>
      </c>
      <c r="C8" s="11">
        <f>'Bathroom refit - plumbing scope'!E52</f>
        <v/>
      </c>
      <c r="D8" s="11">
        <f>SUM(B8:C8)</f>
        <v/>
      </c>
    </row>
    <row r="9">
      <c r="A9" s="9" t="inlineStr">
        <is>
          <t>Total to invoice</t>
        </is>
      </c>
      <c r="B9" s="22">
        <f>'Full rewire - 3-bed semi'!E52</f>
        <v/>
      </c>
      <c r="C9" s="22">
        <f>'Bathroom refit - plumbing scope'!E53</f>
        <v/>
      </c>
      <c r="D9" s="11">
        <f>SUM(B9:C9)</f>
        <v/>
      </c>
    </row>
    <row r="10">
      <c r="A10" s="21" t="inlineStr">
        <is>
          <t>Deposit due</t>
        </is>
      </c>
      <c r="B10" s="19">
        <f>'Full rewire - 3-bed semi'!E53</f>
        <v/>
      </c>
      <c r="C10" s="19">
        <f>'Bathroom refit - plumbing scope'!E54</f>
        <v/>
      </c>
      <c r="D10" s="11">
        <f>SUM(B10:C10)</f>
        <v/>
      </c>
    </row>
    <row r="11">
      <c r="A11" s="21" t="inlineStr">
        <is>
          <t>Balance on completion</t>
        </is>
      </c>
      <c r="B11" s="11">
        <f>'Full rewire - 3-bed semi'!E54</f>
        <v/>
      </c>
      <c r="C11" s="11">
        <f>'Bathroom refit - plumbing scope'!E55</f>
        <v/>
      </c>
    </row>
    <row r="12">
      <c r="A12" s="21" t="inlineStr">
        <is>
          <t>Profit, ex VAT</t>
        </is>
      </c>
      <c r="B12" s="11">
        <f>'Full rewire - 3-bed semi'!E55</f>
        <v/>
      </c>
      <c r="C12" s="11">
        <f>'Bathroom refit - plumbing scope'!E56</f>
        <v/>
      </c>
      <c r="D12" s="11">
        <f>SUM(B12:C12)</f>
        <v/>
      </c>
    </row>
    <row r="13">
      <c r="A13" s="21" t="inlineStr">
        <is>
          <t>Margin achieved</t>
        </is>
      </c>
      <c r="B13" s="12">
        <f>'Full rewire - 3-bed semi'!E56</f>
        <v/>
      </c>
      <c r="C13" s="12">
        <f>'Bathroom refit - plumbing scope'!E57</f>
        <v/>
      </c>
      <c r="D13" s="12">
        <f>IFERROR(D10/D9,0)</f>
        <v/>
      </c>
    </row>
    <row r="14">
      <c r="A14" s="21" t="inlineStr">
        <is>
          <t>Profit per day on site</t>
        </is>
      </c>
      <c r="B14" s="11">
        <f>'Full rewire - 3-bed semi'!E57</f>
        <v/>
      </c>
      <c r="C14" s="11">
        <f>'Bathroom refit - plumbing scope'!E58</f>
        <v/>
      </c>
    </row>
    <row r="16">
      <c r="A16" s="2" t="inlineStr">
        <is>
          <t>This is the page to send. The job sheets behind it are your working.</t>
        </is>
      </c>
    </row>
  </sheetData>
  <pageMargins left="0.75" right="0.75" top="1" bottom="1" header="0.5" footer="0.5"/>
  <pageSetup orientation="landscape" fitToWidth="1"/>
</worksheet>
</file>

<file path=xl/worksheets/sheet5.xml><?xml version="1.0" encoding="utf-8"?>
<worksheet xmlns="http://schemas.openxmlformats.org/spreadsheetml/2006/main">
  <sheetPr>
    <outlinePr summaryBelow="1" summaryRight="1"/>
    <pageSetUpPr/>
  </sheetPr>
  <dimension ref="A1:A18"/>
  <sheetViews>
    <sheetView showGridLines="0" workbookViewId="0">
      <selection activeCell="A1" sqref="A1"/>
    </sheetView>
  </sheetViews>
  <sheetFormatPr baseColWidth="8" defaultRowHeight="15"/>
  <cols>
    <col width="108" customWidth="1" min="1" max="1"/>
  </cols>
  <sheetData>
    <row r="1">
      <c r="A1" s="23" t="inlineStr">
        <is>
          <t>TradeSheets job costing workbook v1.1</t>
        </is>
      </c>
    </row>
    <row r="2">
      <c r="A2" s="24" t="inlineStr"/>
    </row>
    <row r="3" ht="62" customHeight="1">
      <c r="A3" s="25" t="inlineStr">
        <is>
          <t>Cost first. Materials at your supplier price, with a waste allowance. Your own days at a rate you would really charge. Subcontract days at what you actually pay them. Overheads recovered per working day, then contingency on top of the lot. Price is cost divided by (1 - margin). VAT and the deposit go on last, because neither one is profit.</t>
        </is>
      </c>
    </row>
    <row r="4">
      <c r="A4" s="24" t="inlineStr"/>
    </row>
    <row r="5">
      <c r="A5" s="26" t="inlineStr">
        <is>
          <t>Order of work</t>
        </is>
      </c>
    </row>
    <row r="6">
      <c r="A6" s="25" t="inlineStr">
        <is>
          <t>1. Settings: day rate, overhead per day, contingency, target margin, waste, VAT, deposit.</t>
        </is>
      </c>
    </row>
    <row r="7" ht="15.5" customHeight="1">
      <c r="A7" s="25" t="inlineStr">
        <is>
          <t>2. A job sheet: paste your material lines, put your days against a task, add any subcontract days.</t>
        </is>
      </c>
    </row>
    <row r="8" ht="31" customHeight="1">
      <c r="A8" s="25" t="inlineStr">
        <is>
          <t>3. Read the price. The margin will match what you typed, because it is calculated from it. If the price looks wrong, the cost is wrong.</t>
        </is>
      </c>
    </row>
    <row r="9">
      <c r="A9" s="25" t="inlineStr">
        <is>
          <t>4. Quote summary puts two jobs side by side. Profit per day decides which one you want.</t>
        </is>
      </c>
    </row>
    <row r="10">
      <c r="A10" s="24" t="inlineStr"/>
    </row>
    <row r="11">
      <c r="A11" s="26" t="inlineStr">
        <is>
          <t>What this workbook will not do</t>
        </is>
      </c>
    </row>
    <row r="12" ht="46.5" customHeight="1">
      <c r="A12" s="25" t="inlineStr">
        <is>
          <t>It will not tell you the market rate for a rewire. A price that wins every job is a price that is too low. No retention, no CIS deductions, no quote against actual when the job finishes. VAT is charged on the whole price, so split the quote yourself if part of the work is zero-rated. Arithmetic, not tax advice.</t>
        </is>
      </c>
    </row>
    <row r="13">
      <c r="A13" s="24" t="inlineStr"/>
    </row>
    <row r="14">
      <c r="A14" s="26" t="inlineStr">
        <is>
          <t>Why margin and markup are not the same</t>
        </is>
      </c>
    </row>
    <row r="15" ht="46.5" customHeight="1">
      <c r="A15" s="25" t="inlineStr">
        <is>
          <t>Marking a 1,000 cost up by 35% gives a 1,350 price and a 26% margin. This workbook divides by (1 - margin) instead. On the sample rewire the gap is £1,080.11. Nobody sees it in the quote. It just is not there at the end of the job.</t>
        </is>
      </c>
    </row>
    <row r="16">
      <c r="A16" s="24" t="inlineStr"/>
    </row>
    <row r="17">
      <c r="A17" s="26" t="inlineStr">
        <is>
          <t>Verified</t>
        </is>
      </c>
    </row>
    <row r="18" ht="62" customHeight="1">
      <c r="A18" s="25" t="inlineStr">
        <is>
          <t>Every total was recomputed in Python from the raw line items on 2026-11-07 and matched: 270 cell comparisons, at 15%, 35% and 45% margin, with VAT off, and at 5% VAT with no deposit. The formulas were checked by an evaluator, not by Excel, because neither machine here has a spreadsheet engine. Open the file once and press F9 before you trust a real quote to 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2026-11-07T08:06:06Z</dcterms:created>
  <dcterms:modified xsi:type="dcterms:W3CDTF">2026-11-07T08:06:06Z</dcterms:modified>
</cp:coreProperties>
</file>